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erver16\rdocuments$\tmason\Desktop\"/>
    </mc:Choice>
  </mc:AlternateContent>
  <xr:revisionPtr revIDLastSave="0" documentId="8_{7441368D-7A56-4412-9CFC-B0E52CA2FE9F}" xr6:coauthVersionLast="47" xr6:coauthVersionMax="47" xr10:uidLastSave="{00000000-0000-0000-0000-000000000000}"/>
  <workbookProtection workbookAlgorithmName="SHA-512" workbookHashValue="JzXzkigsQBil1h+/etCKhcuQ4yGvpkssPiXXqBaahLiJfldbiMrsGYEjQ8jh6CWA70Sn8nsbFCVVIS+y2U6DbQ==" workbookSaltValue="xthyxFmw3WqxmewcDlAYKA==" workbookSpinCount="100000" lockStructure="1"/>
  <bookViews>
    <workbookView xWindow="-120" yWindow="-120" windowWidth="29040" windowHeight="15840" xr2:uid="{00000000-000D-0000-FFFF-FFFF00000000}"/>
  </bookViews>
  <sheets>
    <sheet name="Residenti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H8" i="1"/>
  <c r="C12" i="1"/>
  <c r="I12" i="1" s="1"/>
  <c r="H4" i="1"/>
  <c r="H6" i="1"/>
  <c r="J18" i="1"/>
  <c r="I6" i="1"/>
  <c r="I8" i="1"/>
  <c r="I10" i="1"/>
  <c r="H10" i="1"/>
  <c r="J19" i="1"/>
  <c r="K18" i="1"/>
  <c r="I4" i="1"/>
  <c r="H12" i="1" l="1"/>
  <c r="H14" i="1"/>
  <c r="I23" i="1" s="1"/>
  <c r="I14" i="1"/>
  <c r="J23" i="1" s="1"/>
  <c r="K23" i="1" s="1"/>
  <c r="I22" i="1" l="1"/>
  <c r="J22" i="1"/>
  <c r="K22" i="1" l="1"/>
  <c r="K24" i="1" s="1"/>
</calcChain>
</file>

<file path=xl/sharedStrings.xml><?xml version="1.0" encoding="utf-8"?>
<sst xmlns="http://schemas.openxmlformats.org/spreadsheetml/2006/main" count="50" uniqueCount="38">
  <si>
    <t>mg/L</t>
  </si>
  <si>
    <t>Section 1: Runoff</t>
  </si>
  <si>
    <t>Total footprint of all buildings on the property</t>
  </si>
  <si>
    <t>Land Use/Nitrogen Source</t>
  </si>
  <si>
    <t>Nitrogen Loading Input</t>
  </si>
  <si>
    <t>Building Roof Area</t>
  </si>
  <si>
    <t>3 lbs N/1,000 sq ft - 25% leaching rate</t>
  </si>
  <si>
    <t>Natural/Undisturbed Areas</t>
  </si>
  <si>
    <t>Calcualted by subtracting roof, road/impervous areas, and lawn areas from total lot size.</t>
  </si>
  <si>
    <t>Lot size (total)</t>
  </si>
  <si>
    <t>Lawn Size</t>
  </si>
  <si>
    <t xml:space="preserve">Lawn areas defined as ground covered with grass or other vegetation that is mowed more than twice a year.  The minimum lawn size for nitrogen loading calculations is 1,000 sq. ft. </t>
  </si>
  <si>
    <t>Nitrogen Load (mg/day)</t>
  </si>
  <si>
    <t>inches/year</t>
  </si>
  <si>
    <t>(units)</t>
  </si>
  <si>
    <t>Subtotal: Runoff</t>
  </si>
  <si>
    <t>Volume (L/day)</t>
  </si>
  <si>
    <t>Section 2: Wastewater</t>
  </si>
  <si>
    <t>Do you have an Innovative/Alternative Septic System (Yes/No)?</t>
  </si>
  <si>
    <t xml:space="preserve">Based on Title 5 (310 CMR 15.203): Each bedroom is assumed to have associated with it 110 gallons per day of flow. </t>
  </si>
  <si>
    <t>Average Wastewater Flow</t>
  </si>
  <si>
    <t>The average wastewater flow method assumes 2.3 people and an average flow of 55 gallons per day per person.</t>
  </si>
  <si>
    <t>Total nitrogen load (including runoff and wastewater)</t>
  </si>
  <si>
    <t>Title 5</t>
  </si>
  <si>
    <t>Average</t>
  </si>
  <si>
    <t>Load (ppm)</t>
  </si>
  <si>
    <t>Average Nitrogen Load</t>
  </si>
  <si>
    <t>Other/Miscellaneous</t>
  </si>
  <si>
    <t>Recharge Rate</t>
  </si>
  <si>
    <t>Complete the highlighted cells as applicable.</t>
  </si>
  <si>
    <t>Road/Driveway/
Impervious Area</t>
  </si>
  <si>
    <t>Area 
(square feet)</t>
  </si>
  <si>
    <t>If "Yes", what is the nitrogen concentraion of the system (in units of mg/L), based on the DEP Alternative System Approval Letter? (See https://www.mass.gov/guides/innovative-technology-and-title-5-systems)</t>
  </si>
  <si>
    <t>For any other potential sources of nitrogen on the property. Inputs must be approved by the health agent.</t>
  </si>
  <si>
    <t>No</t>
  </si>
  <si>
    <t xml:space="preserve"> Title 5 Design Flow</t>
  </si>
  <si>
    <r>
      <rPr>
        <sz val="10"/>
        <rFont val="Calibri"/>
        <family val="2"/>
        <scheme val="minor"/>
      </rPr>
      <t>Approved</t>
    </r>
    <r>
      <rPr>
        <sz val="10"/>
        <color theme="1"/>
        <rFont val="Calibri"/>
        <family val="2"/>
        <scheme val="minor"/>
      </rPr>
      <t xml:space="preserve"> Number of Bedrooms?</t>
    </r>
  </si>
  <si>
    <t>Footprint of paved/ impervious areas including driveways, parking areas, and impervous patios. Impervious areas include gravel, shell, and crushed stone pathways or driveways or parking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</si>
</sst>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164" fontId="1" fillId="0" borderId="1" xfId="0" applyNumberFormat="1" applyFont="1" applyBorder="1" applyAlignment="1">
      <alignment wrapText="1"/>
    </xf>
    <xf numFmtId="0" fontId="0" fillId="0" borderId="0" xfId="0" applyAlignment="1">
      <alignment vertical="center" textRotation="90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164" fontId="0" fillId="0" borderId="3" xfId="0" applyNumberFormat="1" applyBorder="1"/>
    <xf numFmtId="164" fontId="0" fillId="0" borderId="4" xfId="0" applyNumberFormat="1" applyBorder="1"/>
    <xf numFmtId="0" fontId="2" fillId="0" borderId="2" xfId="0" applyFont="1" applyBorder="1" applyAlignment="1">
      <alignment horizontal="right"/>
    </xf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0" fillId="0" borderId="0" xfId="0" applyAlignment="1">
      <alignment vertical="center" wrapText="1"/>
    </xf>
    <xf numFmtId="0" fontId="3" fillId="0" borderId="7" xfId="0" applyFont="1" applyBorder="1" applyAlignment="1">
      <alignment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164" fontId="0" fillId="0" borderId="6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0" fontId="3" fillId="0" borderId="10" xfId="0" applyFont="1" applyBorder="1"/>
    <xf numFmtId="0" fontId="1" fillId="0" borderId="11" xfId="0" applyFont="1" applyBorder="1" applyAlignment="1">
      <alignment wrapText="1"/>
    </xf>
    <xf numFmtId="164" fontId="2" fillId="0" borderId="12" xfId="0" applyNumberFormat="1" applyFont="1" applyBorder="1"/>
    <xf numFmtId="164" fontId="2" fillId="0" borderId="13" xfId="0" applyNumberFormat="1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wrapText="1"/>
    </xf>
    <xf numFmtId="0" fontId="0" fillId="3" borderId="17" xfId="0" applyFill="1" applyBorder="1"/>
    <xf numFmtId="0" fontId="6" fillId="0" borderId="20" xfId="0" applyFont="1" applyBorder="1"/>
    <xf numFmtId="0" fontId="6" fillId="0" borderId="21" xfId="0" applyFont="1" applyBorder="1"/>
    <xf numFmtId="164" fontId="0" fillId="0" borderId="17" xfId="0" applyNumberFormat="1" applyBorder="1" applyAlignment="1">
      <alignment horizontal="right"/>
    </xf>
    <xf numFmtId="164" fontId="0" fillId="0" borderId="1" xfId="0" applyNumberFormat="1" applyBorder="1"/>
    <xf numFmtId="0" fontId="1" fillId="0" borderId="11" xfId="0" applyFont="1" applyBorder="1"/>
    <xf numFmtId="164" fontId="1" fillId="0" borderId="11" xfId="0" applyNumberFormat="1" applyFont="1" applyBorder="1" applyAlignment="1">
      <alignment wrapText="1"/>
    </xf>
    <xf numFmtId="164" fontId="0" fillId="0" borderId="18" xfId="0" applyNumberFormat="1" applyBorder="1"/>
    <xf numFmtId="0" fontId="0" fillId="3" borderId="20" xfId="0" applyFill="1" applyBorder="1"/>
    <xf numFmtId="0" fontId="0" fillId="3" borderId="21" xfId="0" applyFill="1" applyBorder="1"/>
    <xf numFmtId="0" fontId="3" fillId="2" borderId="2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3" borderId="23" xfId="0" applyFont="1" applyFill="1" applyBorder="1"/>
    <xf numFmtId="0" fontId="0" fillId="3" borderId="25" xfId="0" applyFill="1" applyBorder="1"/>
    <xf numFmtId="0" fontId="3" fillId="3" borderId="25" xfId="0" applyFont="1" applyFill="1" applyBorder="1"/>
    <xf numFmtId="0" fontId="1" fillId="3" borderId="25" xfId="0" applyFont="1" applyFill="1" applyBorder="1" applyAlignment="1">
      <alignment wrapText="1"/>
    </xf>
    <xf numFmtId="0" fontId="0" fillId="3" borderId="7" xfId="0" applyFill="1" applyBorder="1"/>
    <xf numFmtId="0" fontId="1" fillId="0" borderId="26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0" fillId="0" borderId="27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28"/>
  <sheetViews>
    <sheetView tabSelected="1" view="pageLayout" zoomScaleNormal="100" workbookViewId="0">
      <selection activeCell="C24" sqref="C24"/>
    </sheetView>
  </sheetViews>
  <sheetFormatPr defaultColWidth="9.28515625" defaultRowHeight="15" x14ac:dyDescent="0.25"/>
  <cols>
    <col min="1" max="1" width="2.7109375" customWidth="1"/>
    <col min="2" max="2" width="17.42578125" customWidth="1"/>
    <col min="3" max="3" width="15.42578125" bestFit="1" customWidth="1"/>
    <col min="4" max="4" width="19.28515625" customWidth="1"/>
    <col min="5" max="5" width="6.28515625" customWidth="1"/>
    <col min="6" max="6" width="13.28515625" bestFit="1" customWidth="1"/>
    <col min="7" max="7" width="10.28515625" bestFit="1" customWidth="1"/>
    <col min="8" max="8" width="11.7109375" customWidth="1"/>
    <col min="9" max="9" width="13" customWidth="1"/>
    <col min="10" max="10" width="12.28515625" customWidth="1"/>
    <col min="11" max="11" width="12.7109375" customWidth="1"/>
  </cols>
  <sheetData>
    <row r="1" spans="1:11" ht="15.75" customHeight="1" thickBot="1" x14ac:dyDescent="0.3">
      <c r="B1" t="s">
        <v>29</v>
      </c>
    </row>
    <row r="2" spans="1:11" ht="30.4" customHeight="1" thickBot="1" x14ac:dyDescent="0.3">
      <c r="A2" s="60" t="s">
        <v>1</v>
      </c>
      <c r="B2" s="49" t="s">
        <v>3</v>
      </c>
      <c r="C2" s="30" t="s">
        <v>31</v>
      </c>
      <c r="D2" s="30" t="s">
        <v>4</v>
      </c>
      <c r="E2" s="50" t="s">
        <v>14</v>
      </c>
      <c r="F2" s="30" t="s">
        <v>28</v>
      </c>
      <c r="G2" s="50" t="s">
        <v>14</v>
      </c>
      <c r="H2" s="30" t="s">
        <v>16</v>
      </c>
      <c r="I2" s="51" t="s">
        <v>12</v>
      </c>
    </row>
    <row r="3" spans="1:11" ht="14.25" customHeight="1" x14ac:dyDescent="0.25">
      <c r="A3" s="61"/>
      <c r="B3" s="52" t="s">
        <v>9</v>
      </c>
      <c r="C3" s="47"/>
      <c r="D3" s="53"/>
      <c r="E3" s="54"/>
      <c r="F3" s="55"/>
      <c r="G3" s="54"/>
      <c r="H3" s="56"/>
      <c r="I3" s="57"/>
    </row>
    <row r="4" spans="1:11" ht="14.25" customHeight="1" x14ac:dyDescent="0.25">
      <c r="A4" s="61"/>
      <c r="B4" s="65" t="s">
        <v>5</v>
      </c>
      <c r="C4" s="32"/>
      <c r="D4" s="42">
        <v>0.75</v>
      </c>
      <c r="E4" s="42" t="s">
        <v>0</v>
      </c>
      <c r="F4" s="42">
        <v>40</v>
      </c>
      <c r="G4" s="42" t="s">
        <v>13</v>
      </c>
      <c r="H4" s="43">
        <f>C4*F4*(1/12)*(1/365)*28.3168</f>
        <v>0</v>
      </c>
      <c r="I4" s="44">
        <f>C4*D4*F4*(1/12)*28.3168*(1/365)</f>
        <v>0</v>
      </c>
    </row>
    <row r="5" spans="1:11" ht="15" customHeight="1" x14ac:dyDescent="0.25">
      <c r="A5" s="61"/>
      <c r="B5" s="65"/>
      <c r="C5" s="66" t="s">
        <v>2</v>
      </c>
      <c r="D5" s="66"/>
      <c r="E5" s="66"/>
      <c r="F5" s="66"/>
      <c r="G5" s="66"/>
      <c r="H5" s="66"/>
      <c r="I5" s="67"/>
    </row>
    <row r="6" spans="1:11" ht="14.25" customHeight="1" x14ac:dyDescent="0.25">
      <c r="A6" s="61"/>
      <c r="B6" s="63" t="s">
        <v>30</v>
      </c>
      <c r="C6" s="32"/>
      <c r="D6" s="15">
        <v>1.5</v>
      </c>
      <c r="E6" s="15" t="s">
        <v>0</v>
      </c>
      <c r="F6" s="15">
        <v>40</v>
      </c>
      <c r="G6" s="15" t="s">
        <v>13</v>
      </c>
      <c r="H6" s="3">
        <f>C6*F6*(1/12)*(1/365)*28.3168</f>
        <v>0</v>
      </c>
      <c r="I6" s="12">
        <f>C6*D6*F6*(1/12)*28.3168*(1/365)</f>
        <v>0</v>
      </c>
    </row>
    <row r="7" spans="1:11" ht="28.9" customHeight="1" x14ac:dyDescent="0.25">
      <c r="A7" s="61"/>
      <c r="B7" s="63"/>
      <c r="C7" s="66" t="s">
        <v>37</v>
      </c>
      <c r="D7" s="66"/>
      <c r="E7" s="66"/>
      <c r="F7" s="66"/>
      <c r="G7" s="66"/>
      <c r="H7" s="66"/>
      <c r="I7" s="67"/>
    </row>
    <row r="8" spans="1:11" ht="28.9" customHeight="1" x14ac:dyDescent="0.25">
      <c r="A8" s="61"/>
      <c r="B8" s="65" t="s">
        <v>10</v>
      </c>
      <c r="C8" s="32"/>
      <c r="D8" s="70" t="s">
        <v>6</v>
      </c>
      <c r="E8" s="71"/>
      <c r="F8" s="23">
        <v>17</v>
      </c>
      <c r="G8" s="23" t="s">
        <v>13</v>
      </c>
      <c r="H8" s="24">
        <f>C8*F8*(1/12)*(1/365)*28.3168</f>
        <v>0</v>
      </c>
      <c r="I8" s="22">
        <f>0.25*C8*3*454/365</f>
        <v>0</v>
      </c>
    </row>
    <row r="9" spans="1:11" ht="28.9" customHeight="1" x14ac:dyDescent="0.25">
      <c r="A9" s="61"/>
      <c r="B9" s="65"/>
      <c r="C9" s="66" t="s">
        <v>11</v>
      </c>
      <c r="D9" s="66"/>
      <c r="E9" s="66"/>
      <c r="F9" s="66"/>
      <c r="G9" s="66"/>
      <c r="H9" s="66"/>
      <c r="I9" s="67"/>
    </row>
    <row r="10" spans="1:11" ht="14.25" customHeight="1" x14ac:dyDescent="0.25">
      <c r="A10" s="61"/>
      <c r="B10" s="65" t="s">
        <v>27</v>
      </c>
      <c r="C10" s="32">
        <v>0</v>
      </c>
      <c r="D10" s="32">
        <v>0</v>
      </c>
      <c r="E10" s="36" t="s">
        <v>0</v>
      </c>
      <c r="F10" s="48">
        <v>17</v>
      </c>
      <c r="G10" s="15" t="s">
        <v>13</v>
      </c>
      <c r="H10" s="3">
        <f>C10*F10*(1/12)*(1/365)*28.3168</f>
        <v>0</v>
      </c>
      <c r="I10" s="12">
        <f>C10*D10*F10*(1/12)*28.3168*(1/365)</f>
        <v>0</v>
      </c>
    </row>
    <row r="11" spans="1:11" ht="14.25" customHeight="1" x14ac:dyDescent="0.25">
      <c r="A11" s="61"/>
      <c r="B11" s="65"/>
      <c r="C11" s="66" t="s">
        <v>33</v>
      </c>
      <c r="D11" s="66"/>
      <c r="E11" s="66"/>
      <c r="F11" s="66"/>
      <c r="G11" s="66"/>
      <c r="H11" s="66"/>
      <c r="I11" s="67"/>
    </row>
    <row r="12" spans="1:11" ht="14.25" customHeight="1" x14ac:dyDescent="0.25">
      <c r="A12" s="61"/>
      <c r="B12" s="63" t="s">
        <v>7</v>
      </c>
      <c r="C12" s="2">
        <f>C3-C4-C6-C8-C10</f>
        <v>0</v>
      </c>
      <c r="D12" s="15">
        <v>0.05</v>
      </c>
      <c r="E12" s="15" t="s">
        <v>0</v>
      </c>
      <c r="F12" s="15">
        <v>17</v>
      </c>
      <c r="G12" s="15" t="s">
        <v>13</v>
      </c>
      <c r="H12" s="3">
        <f>C12*F12*(1/12)*(1/365)*28.3168</f>
        <v>0</v>
      </c>
      <c r="I12" s="12">
        <f>C12*D12*F12*(1/12)*28.3168*(1/365)</f>
        <v>0</v>
      </c>
    </row>
    <row r="13" spans="1:11" ht="14.25" customHeight="1" thickBot="1" x14ac:dyDescent="0.3">
      <c r="A13" s="62"/>
      <c r="B13" s="64"/>
      <c r="C13" s="72" t="s">
        <v>8</v>
      </c>
      <c r="D13" s="72"/>
      <c r="E13" s="72"/>
      <c r="F13" s="72"/>
      <c r="G13" s="72"/>
      <c r="H13" s="72"/>
      <c r="I13" s="73"/>
    </row>
    <row r="14" spans="1:11" ht="14.25" customHeight="1" thickBot="1" x14ac:dyDescent="0.3">
      <c r="A14" s="1"/>
      <c r="F14" s="68" t="s">
        <v>15</v>
      </c>
      <c r="G14" s="69"/>
      <c r="H14" s="27">
        <f>SUM(H4:H12)</f>
        <v>0</v>
      </c>
      <c r="I14" s="28">
        <f>SUM(I4:I12)</f>
        <v>0</v>
      </c>
    </row>
    <row r="15" spans="1:11" ht="7.35" customHeight="1" thickBot="1" x14ac:dyDescent="0.3"/>
    <row r="16" spans="1:11" ht="43.35" customHeight="1" thickBot="1" x14ac:dyDescent="0.3">
      <c r="A16" s="74" t="s">
        <v>17</v>
      </c>
      <c r="B16" s="88" t="s">
        <v>18</v>
      </c>
      <c r="C16" s="87"/>
      <c r="D16" s="33" t="s">
        <v>34</v>
      </c>
      <c r="E16" s="85" t="s">
        <v>32</v>
      </c>
      <c r="F16" s="86"/>
      <c r="G16" s="86"/>
      <c r="H16" s="86"/>
      <c r="I16" s="86"/>
      <c r="J16" s="87"/>
      <c r="K16" s="35"/>
    </row>
    <row r="17" spans="1:11" ht="28.9" customHeight="1" thickBot="1" x14ac:dyDescent="0.3">
      <c r="A17" s="75"/>
      <c r="B17" s="45"/>
      <c r="C17" s="46"/>
      <c r="D17" s="46"/>
      <c r="E17" s="46"/>
      <c r="F17" s="46"/>
      <c r="G17" s="46"/>
      <c r="H17" s="46"/>
      <c r="I17" s="37"/>
      <c r="J17" s="25" t="s">
        <v>16</v>
      </c>
      <c r="K17" s="17" t="s">
        <v>12</v>
      </c>
    </row>
    <row r="18" spans="1:11" ht="26.25" x14ac:dyDescent="0.25">
      <c r="A18" s="75"/>
      <c r="B18" s="59" t="s">
        <v>35</v>
      </c>
      <c r="C18" s="26" t="s">
        <v>36</v>
      </c>
      <c r="D18" s="34"/>
      <c r="E18" s="81" t="s">
        <v>19</v>
      </c>
      <c r="F18" s="81"/>
      <c r="G18" s="81"/>
      <c r="H18" s="81"/>
      <c r="I18" s="81"/>
      <c r="J18" s="41">
        <f>D18*110*3.785</f>
        <v>0</v>
      </c>
      <c r="K18" s="12">
        <f>IF(D16="Yes",K16*J18,J18*35)</f>
        <v>0</v>
      </c>
    </row>
    <row r="19" spans="1:11" ht="30.4" customHeight="1" thickBot="1" x14ac:dyDescent="0.3">
      <c r="A19" s="76"/>
      <c r="B19" s="58" t="s">
        <v>20</v>
      </c>
      <c r="C19" s="82" t="s">
        <v>21</v>
      </c>
      <c r="D19" s="83"/>
      <c r="E19" s="83"/>
      <c r="F19" s="83"/>
      <c r="G19" s="83"/>
      <c r="H19" s="83"/>
      <c r="I19" s="84"/>
      <c r="J19" s="10">
        <f>2.3*55*3.785</f>
        <v>478.80249999999995</v>
      </c>
      <c r="K19" s="11">
        <f>IF(D16="Yes",K16*J19,J19*35)</f>
        <v>16758.087499999998</v>
      </c>
    </row>
    <row r="20" spans="1:11" ht="7.35" customHeight="1" thickBot="1" x14ac:dyDescent="0.3">
      <c r="A20" s="13"/>
      <c r="B20" s="21"/>
      <c r="C20" s="19"/>
      <c r="D20" s="19"/>
      <c r="E20" s="19"/>
      <c r="F20" s="19"/>
      <c r="G20" s="19"/>
      <c r="H20" s="19"/>
      <c r="I20" s="20"/>
    </row>
    <row r="21" spans="1:11" ht="28.9" customHeight="1" thickBot="1" x14ac:dyDescent="0.3">
      <c r="A21" s="13"/>
      <c r="B21" s="5"/>
      <c r="C21" s="5"/>
      <c r="D21" s="14"/>
      <c r="E21" s="14"/>
      <c r="G21" s="14"/>
      <c r="H21" s="14"/>
      <c r="I21" s="29" t="s">
        <v>16</v>
      </c>
      <c r="J21" s="30" t="s">
        <v>12</v>
      </c>
      <c r="K21" s="31" t="s">
        <v>25</v>
      </c>
    </row>
    <row r="22" spans="1:11" ht="25.5" customHeight="1" x14ac:dyDescent="0.25">
      <c r="A22" s="4"/>
      <c r="C22" s="16"/>
      <c r="D22" s="16"/>
      <c r="E22" s="16"/>
      <c r="F22" s="77" t="s">
        <v>22</v>
      </c>
      <c r="G22" s="78"/>
      <c r="H22" s="6" t="s">
        <v>23</v>
      </c>
      <c r="I22" s="7">
        <f>J18+H14</f>
        <v>0</v>
      </c>
      <c r="J22" s="7">
        <f>K18+I14</f>
        <v>0</v>
      </c>
      <c r="K22" s="8" t="e">
        <f>J22/I22</f>
        <v>#DIV/0!</v>
      </c>
    </row>
    <row r="23" spans="1:11" ht="15" customHeight="1" thickBot="1" x14ac:dyDescent="0.3">
      <c r="C23" s="16"/>
      <c r="D23" s="16"/>
      <c r="E23" s="16"/>
      <c r="F23" s="79"/>
      <c r="G23" s="80"/>
      <c r="H23" s="9" t="s">
        <v>24</v>
      </c>
      <c r="I23" s="10">
        <f>J19+H14</f>
        <v>478.80249999999995</v>
      </c>
      <c r="J23" s="10">
        <f>K19+I14</f>
        <v>16758.087499999998</v>
      </c>
      <c r="K23" s="11">
        <f>J23/I23</f>
        <v>35</v>
      </c>
    </row>
    <row r="24" spans="1:11" ht="15.75" thickBot="1" x14ac:dyDescent="0.3">
      <c r="C24" s="16"/>
      <c r="D24" s="16"/>
      <c r="E24" s="16"/>
      <c r="I24" s="38" t="s">
        <v>26</v>
      </c>
      <c r="J24" s="39"/>
      <c r="K24" s="40" t="e">
        <f>TEXT(AVERAGE(K22:K23),"0.00")&amp;" ppm"</f>
        <v>#DIV/0!</v>
      </c>
    </row>
    <row r="25" spans="1:11" x14ac:dyDescent="0.25">
      <c r="B25" s="18"/>
      <c r="C25" s="18"/>
      <c r="D25" s="18"/>
      <c r="E25" s="18"/>
      <c r="F25" s="18"/>
      <c r="G25" s="18"/>
      <c r="H25" s="18"/>
      <c r="I25" s="18"/>
      <c r="J25" s="18"/>
    </row>
    <row r="26" spans="1:11" ht="15" customHeight="1" x14ac:dyDescent="0.25">
      <c r="A26" s="4"/>
      <c r="B26" s="18"/>
      <c r="C26" s="18"/>
      <c r="D26" s="18"/>
      <c r="E26" s="18"/>
      <c r="F26" s="18"/>
      <c r="G26" s="18"/>
      <c r="H26" s="18"/>
      <c r="I26" s="18"/>
      <c r="J26" s="18"/>
    </row>
    <row r="27" spans="1:11" x14ac:dyDescent="0.25">
      <c r="A27" s="4"/>
    </row>
    <row r="28" spans="1:11" x14ac:dyDescent="0.25">
      <c r="A28" s="4"/>
    </row>
  </sheetData>
  <sheetProtection algorithmName="SHA-512" hashValue="8smPRPo0+WfKZ+OQK0tKNGO0Wsdl28OUW53gb3w1ZRWh5EE++anVCGY69O2BvpQvWn+d9XDWYqdpMQxGbgX9Ng==" saltValue="ehyNJbVZ3g4zB2FvzZG21A==" spinCount="100000" sheet="1" objects="1" scenarios="1"/>
  <protectedRanges>
    <protectedRange sqref="D16 D18" name="Range2"/>
    <protectedRange sqref="C8 C3:C4 C6" name="Runoff"/>
  </protectedRanges>
  <mergeCells count="19">
    <mergeCell ref="A16:A19"/>
    <mergeCell ref="F22:G23"/>
    <mergeCell ref="E18:I18"/>
    <mergeCell ref="C19:I19"/>
    <mergeCell ref="E16:J16"/>
    <mergeCell ref="B16:C16"/>
    <mergeCell ref="A2:A13"/>
    <mergeCell ref="B12:B13"/>
    <mergeCell ref="B10:B11"/>
    <mergeCell ref="C11:I11"/>
    <mergeCell ref="F14:G14"/>
    <mergeCell ref="B4:B5"/>
    <mergeCell ref="B6:B7"/>
    <mergeCell ref="B8:B9"/>
    <mergeCell ref="C7:I7"/>
    <mergeCell ref="C5:I5"/>
    <mergeCell ref="D8:E8"/>
    <mergeCell ref="C9:I9"/>
    <mergeCell ref="C13:I13"/>
  </mergeCells>
  <conditionalFormatting sqref="K16">
    <cfRule type="expression" dxfId="0" priority="1">
      <formula>D16="Yes"</formula>
    </cfRule>
  </conditionalFormatting>
  <dataValidations disablePrompts="1" count="2">
    <dataValidation type="decimal" operator="greaterThanOrEqual" allowBlank="1" showInputMessage="1" showErrorMessage="1" errorTitle="!" error="Minimum lawn size 1,000 square feet for loading calculations." sqref="C8" xr:uid="{00000000-0002-0000-0100-000000000000}">
      <formula1>1000</formula1>
    </dataValidation>
    <dataValidation type="list" allowBlank="1" showInputMessage="1" showErrorMessage="1" sqref="D16" xr:uid="{00000000-0002-0000-0100-000001000000}">
      <formula1>"Yes,No"</formula1>
    </dataValidation>
  </dataValidations>
  <printOptions horizontalCentered="1" verticalCentered="1"/>
  <pageMargins left="0.25" right="0.25" top="0.75" bottom="0.75" header="0.3" footer="0.3"/>
  <pageSetup scale="99" fitToHeight="0" orientation="landscape" r:id="rId1"/>
  <headerFooter>
    <oddHeader>&amp;CBrewster Board of Health
Nitrogen Loading Calculations Spreadsheet&amp;RResidential</oddHeader>
    <oddFooter>&amp;LVersion 0&amp;K0000001/12/2024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Demanche</dc:creator>
  <cp:lastModifiedBy>Tammi Mason</cp:lastModifiedBy>
  <cp:lastPrinted>2023-12-12T21:31:49Z</cp:lastPrinted>
  <dcterms:created xsi:type="dcterms:W3CDTF">2021-11-26T18:49:44Z</dcterms:created>
  <dcterms:modified xsi:type="dcterms:W3CDTF">2024-01-23T20:39:43Z</dcterms:modified>
</cp:coreProperties>
</file>